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815" yWindow="1335" windowWidth="10395" windowHeight="7920"/>
  </bookViews>
  <sheets>
    <sheet name="events" sheetId="2" r:id="rId1"/>
    <sheet name="table 1" sheetId="3" r:id="rId2"/>
    <sheet name="table 2" sheetId="1" r:id="rId3"/>
  </sheets>
  <definedNames>
    <definedName name="_xlnm._FilterDatabase" localSheetId="0" hidden="1">events!$A$1:$L$241</definedName>
  </definedNames>
  <calcPr calcId="145621"/>
</workbook>
</file>

<file path=xl/calcChain.xml><?xml version="1.0" encoding="utf-8"?>
<calcChain xmlns="http://schemas.openxmlformats.org/spreadsheetml/2006/main">
  <c r="E6" i="3" l="1"/>
  <c r="D13" i="3"/>
  <c r="E5" i="3" l="1"/>
  <c r="E4" i="3"/>
  <c r="E2" i="3"/>
  <c r="E13" i="3" s="1"/>
  <c r="E12" i="3"/>
  <c r="E11" i="3"/>
  <c r="M5" i="1" l="1"/>
  <c r="F2" i="2" l="1"/>
  <c r="N3" i="1" l="1"/>
  <c r="M3" i="1" l="1"/>
  <c r="C3" i="1" l="1"/>
  <c r="F48" i="2" l="1"/>
  <c r="F15" i="2" l="1"/>
  <c r="F44" i="2"/>
  <c r="F36" i="2"/>
  <c r="F29" i="2"/>
  <c r="F14" i="2"/>
  <c r="N2" i="1" l="1"/>
  <c r="N5" i="1" l="1"/>
  <c r="N4" i="1"/>
  <c r="M4" i="1"/>
  <c r="M2" i="1"/>
</calcChain>
</file>

<file path=xl/sharedStrings.xml><?xml version="1.0" encoding="utf-8"?>
<sst xmlns="http://schemas.openxmlformats.org/spreadsheetml/2006/main" count="372" uniqueCount="244">
  <si>
    <t>source</t>
  </si>
  <si>
    <t>Yanomamo</t>
  </si>
  <si>
    <t>Arawete</t>
  </si>
  <si>
    <t>Society</t>
  </si>
  <si>
    <t>Source</t>
  </si>
  <si>
    <t>CommunitySizeBefore</t>
  </si>
  <si>
    <t>CommunitySizeAfter1</t>
  </si>
  <si>
    <t>CommunitySizeAfter2</t>
  </si>
  <si>
    <t>reason(s)</t>
  </si>
  <si>
    <t>Je</t>
  </si>
  <si>
    <t>disputes over women and leadership</t>
  </si>
  <si>
    <t>Fix 1975</t>
  </si>
  <si>
    <t>lineal effect</t>
  </si>
  <si>
    <t>Yanomama</t>
  </si>
  <si>
    <t>Hutterites</t>
  </si>
  <si>
    <t>Olsen 1975</t>
  </si>
  <si>
    <t>IndoEuropean</t>
  </si>
  <si>
    <t>Internal: employment, labor needs, factionalism. External: market conditions, land availability, legal restrictions</t>
  </si>
  <si>
    <t>75-80 (move)</t>
  </si>
  <si>
    <t>85-93 (stay)</t>
  </si>
  <si>
    <t>165-170 (max 250)</t>
  </si>
  <si>
    <t>Internal conflct often trivial between brothers</t>
  </si>
  <si>
    <t>Nelson 1971</t>
  </si>
  <si>
    <t>Kaimbi</t>
  </si>
  <si>
    <t>Austroasiatic</t>
  </si>
  <si>
    <t>Tupi</t>
  </si>
  <si>
    <t>homicide is rare but leads to fission</t>
  </si>
  <si>
    <t>EWC</t>
  </si>
  <si>
    <t>Yudja</t>
  </si>
  <si>
    <t>Juruna</t>
  </si>
  <si>
    <t>rivalries between spouses and affines (Tubatuba 1996)</t>
  </si>
  <si>
    <t>ISA</t>
  </si>
  <si>
    <t>leadership issue</t>
  </si>
  <si>
    <t>Apinaye</t>
  </si>
  <si>
    <t>accusations of witchcraft and rumours</t>
  </si>
  <si>
    <t>conflicts occur between two senior brothers quarreling over cattle or over the rights to use certain fields</t>
  </si>
  <si>
    <t>Lango</t>
  </si>
  <si>
    <t>Nilotic</t>
  </si>
  <si>
    <t>Aguaruna</t>
  </si>
  <si>
    <t>political differences of the village</t>
  </si>
  <si>
    <t>Jivaro</t>
  </si>
  <si>
    <t>Gorotire</t>
  </si>
  <si>
    <t>fight over adultery</t>
  </si>
  <si>
    <t>time between fissions</t>
  </si>
  <si>
    <t>2 generations</t>
  </si>
  <si>
    <t>Gainj</t>
  </si>
  <si>
    <t>14.3 years</t>
  </si>
  <si>
    <t>Maori</t>
  </si>
  <si>
    <t>Austronesian</t>
  </si>
  <si>
    <t>when lineage grows too large to function effectively one of of chief's sons or younger brother leaves</t>
  </si>
  <si>
    <t>yes</t>
  </si>
  <si>
    <t>conflict in which public opinion is divided</t>
  </si>
  <si>
    <t>Miyanmin</t>
  </si>
  <si>
    <t>Papuan</t>
  </si>
  <si>
    <t>Ache</t>
  </si>
  <si>
    <t>Wapisiana</t>
  </si>
  <si>
    <t>Arawak</t>
  </si>
  <si>
    <t>interfamily conflict</t>
  </si>
  <si>
    <t>Chechen-Ingush</t>
  </si>
  <si>
    <t>feud or other serious disagreement</t>
  </si>
  <si>
    <t>Maka</t>
  </si>
  <si>
    <t>blood feuds and other conflicts</t>
  </si>
  <si>
    <t>Mataco</t>
  </si>
  <si>
    <t>Tor</t>
  </si>
  <si>
    <t xml:space="preserve">disputes over women  </t>
  </si>
  <si>
    <t>Bhil</t>
  </si>
  <si>
    <t>Piaroa</t>
  </si>
  <si>
    <t>Personal conflicts between individuals or families within a community</t>
  </si>
  <si>
    <t>Salivan</t>
  </si>
  <si>
    <t>Caucasian</t>
  </si>
  <si>
    <t>Canelos Quichua</t>
  </si>
  <si>
    <t>Quechua</t>
  </si>
  <si>
    <t>Shamanism, accusation of shamanic activity, killing, and the accusation of killing, or hiring a killer</t>
  </si>
  <si>
    <t>Trio</t>
  </si>
  <si>
    <t>Carib</t>
  </si>
  <si>
    <t>physical or supernatural conflict</t>
  </si>
  <si>
    <t>Kagwahiv</t>
  </si>
  <si>
    <t>conflict over leadership</t>
  </si>
  <si>
    <t>Karen</t>
  </si>
  <si>
    <t>Sino-Tibetan</t>
  </si>
  <si>
    <t>Igbo</t>
  </si>
  <si>
    <t>eHRAF</t>
  </si>
  <si>
    <t>Niger-Congo</t>
  </si>
  <si>
    <t>dispute between brothers over failure of one to interact in a customary manner toward the other, or over jealousy concerning their relative status and authority. It is generally the younger brother who leaves</t>
  </si>
  <si>
    <t>Azande</t>
  </si>
  <si>
    <t>death of king leads to struggle amongst brothers</t>
  </si>
  <si>
    <t>Mbuti</t>
  </si>
  <si>
    <t>too unwieldy (too many nets)</t>
  </si>
  <si>
    <t>7+ families</t>
  </si>
  <si>
    <t>20-30 families</t>
  </si>
  <si>
    <t>When need to choose the heir to the status of a dead member; quarrels may arise over the distribution of the meat of the bull killed to end the mourning period. Periodic occurrences of “incest” between members of the same lineage may result in the recognition by elders of the lineage that the division endangers the unity of the minimal lineage</t>
  </si>
  <si>
    <t>Bagisu</t>
  </si>
  <si>
    <t>conflict over funds and interpretation of the limits of exogamy</t>
  </si>
  <si>
    <t>Luo</t>
  </si>
  <si>
    <t>internal conflict between 2 leaders</t>
  </si>
  <si>
    <t>Neel 1967, Maybury-Lewis 1967, Coimbra et al. 2002</t>
  </si>
  <si>
    <t>249, 195</t>
  </si>
  <si>
    <t>40-60, 85</t>
  </si>
  <si>
    <t>Chagnon 1976, Chagnon 1992, Smouse et al. 1981</t>
  </si>
  <si>
    <t>124, 67, 68</t>
  </si>
  <si>
    <t>Separation does not seem associated with any specific size of the major patrilineage</t>
  </si>
  <si>
    <t>~15 families?</t>
  </si>
  <si>
    <t>ISA, EWC, Kracke 1978</t>
  </si>
  <si>
    <t>when hostile segments reach a size where genealogical links  are difficult to trace</t>
  </si>
  <si>
    <t>Uto-Aztecan</t>
  </si>
  <si>
    <t>Krutz 1973, Cameron 1992, Whitely 2008</t>
  </si>
  <si>
    <t>overreached resources, traditionalists/hostiles vs friendlies, internal strife</t>
  </si>
  <si>
    <t>Verswijver 1992</t>
  </si>
  <si>
    <t>jealousy, fighting</t>
  </si>
  <si>
    <t>yes, different men's houses often separate</t>
  </si>
  <si>
    <t>Kaplan 1975</t>
  </si>
  <si>
    <t>yes, siblings-in-law split, same-sex siblings stay together</t>
  </si>
  <si>
    <t>Panare</t>
  </si>
  <si>
    <t>Dumont 1978</t>
  </si>
  <si>
    <t>Political conflict triggered by adultery</t>
  </si>
  <si>
    <t>?</t>
  </si>
  <si>
    <t>Hopi (Orayvi)</t>
  </si>
  <si>
    <t>Somali</t>
  </si>
  <si>
    <t>fission follow quarrels and disputes, rivalry for political control amongst leading elders, and new and more advantageous attachments. Others stem from incessant fighting involving directly only one section of a group</t>
  </si>
  <si>
    <t>Cushitic</t>
  </si>
  <si>
    <t>Tallensi</t>
  </si>
  <si>
    <t>economic necessity</t>
  </si>
  <si>
    <t>Tiv</t>
  </si>
  <si>
    <t>readjustment following the death of a compound head or need for new, better sufficient farmland</t>
  </si>
  <si>
    <t>quarrels between brothers have often caused such divisions; demographic and ecological factors have played a considerable role, that is, the ability of a given amount of grass and water to support a given number of herds and herders</t>
  </si>
  <si>
    <t>Altaic</t>
  </si>
  <si>
    <t>Mongolia</t>
  </si>
  <si>
    <t>Semai</t>
  </si>
  <si>
    <t>Mundurucu</t>
  </si>
  <si>
    <t>unresolved interpersonal conflicts (disputes over sorcery and sex)</t>
  </si>
  <si>
    <t>Warao</t>
  </si>
  <si>
    <t>isolate</t>
  </si>
  <si>
    <t>Kuna</t>
  </si>
  <si>
    <t>Chibchan</t>
  </si>
  <si>
    <t>outcome of breakdown of consensus and cooperation within the deme</t>
  </si>
  <si>
    <t>3 fissions in 45 years</t>
  </si>
  <si>
    <t>problems of land shortage dominate village politics and social relations</t>
  </si>
  <si>
    <t>Nahua</t>
  </si>
  <si>
    <t>Sometimes feuds occurred between two political factions of the same lineage, often splitting it into two, thus providing a mechanism for lineage fission</t>
  </si>
  <si>
    <t>split not related to lineage size</t>
  </si>
  <si>
    <t>Kapauku</t>
  </si>
  <si>
    <t>Kwoma</t>
  </si>
  <si>
    <t>Quarreling</t>
  </si>
  <si>
    <t>Manus</t>
  </si>
  <si>
    <t>Intravillage, interclan fighting occurred, but such conflicts seem to have been unusual and informal, though sorcery attacks among villagers did occur</t>
  </si>
  <si>
    <t>Santa Cruz</t>
  </si>
  <si>
    <t>If dissent arose within the organization, the dissenters ultimately left the association and established another under the leadership of their most influential man</t>
  </si>
  <si>
    <t>Chuuk</t>
  </si>
  <si>
    <t>Chupa Pou</t>
  </si>
  <si>
    <t>Kraho</t>
  </si>
  <si>
    <t>Melatti 1970</t>
  </si>
  <si>
    <t>Silva 2009</t>
  </si>
  <si>
    <t>rivalry between factions</t>
  </si>
  <si>
    <t>Waimiri-Atroari</t>
  </si>
  <si>
    <t>Camanaú</t>
  </si>
  <si>
    <t>Hopi</t>
  </si>
  <si>
    <t>Sera</t>
  </si>
  <si>
    <r>
      <rPr>
        <i/>
        <sz val="11"/>
        <color theme="1"/>
        <rFont val="Calibri"/>
        <family val="2"/>
        <scheme val="minor"/>
      </rPr>
      <t>r</t>
    </r>
    <r>
      <rPr>
        <vertAlign val="subscript"/>
        <sz val="11"/>
        <color theme="1"/>
        <rFont val="Calibri"/>
        <family val="2"/>
        <scheme val="minor"/>
      </rPr>
      <t>before</t>
    </r>
  </si>
  <si>
    <r>
      <rPr>
        <i/>
        <sz val="11"/>
        <color theme="1"/>
        <rFont val="Calibri"/>
        <family val="2"/>
        <scheme val="minor"/>
      </rPr>
      <t>r</t>
    </r>
    <r>
      <rPr>
        <vertAlign val="subscript"/>
        <sz val="11"/>
        <color theme="1"/>
        <rFont val="Calibri"/>
        <family val="2"/>
        <scheme val="minor"/>
      </rPr>
      <t>after</t>
    </r>
  </si>
  <si>
    <t>13, 12</t>
  </si>
  <si>
    <t>0.030, 0.041</t>
  </si>
  <si>
    <t>0.071, 0.081</t>
  </si>
  <si>
    <t>0.186, 0.191, 0.257</t>
  </si>
  <si>
    <t>KAI</t>
  </si>
  <si>
    <t>LAI</t>
  </si>
  <si>
    <r>
      <rPr>
        <i/>
        <sz val="11"/>
        <color theme="1"/>
        <rFont val="Calibri"/>
        <family val="2"/>
        <scheme val="minor"/>
      </rPr>
      <t>r</t>
    </r>
    <r>
      <rPr>
        <vertAlign val="subscript"/>
        <sz val="11"/>
        <color theme="1"/>
        <rFont val="Calibri"/>
        <family val="2"/>
        <scheme val="minor"/>
      </rPr>
      <t>max</t>
    </r>
  </si>
  <si>
    <t>this study</t>
  </si>
  <si>
    <t>Whiteley 2008</t>
  </si>
  <si>
    <t>0.011, 0.012</t>
  </si>
  <si>
    <t>~1/3 leave</t>
  </si>
  <si>
    <t>~2/3 leave</t>
  </si>
  <si>
    <t>Friendlies vs Hostiles</t>
  </si>
  <si>
    <t xml:space="preserve">Splits into 3 </t>
  </si>
  <si>
    <r>
      <rPr>
        <i/>
        <sz val="11"/>
        <color theme="1"/>
        <rFont val="Calibri"/>
        <family val="2"/>
        <scheme val="minor"/>
      </rPr>
      <t>r</t>
    </r>
    <r>
      <rPr>
        <vertAlign val="subscript"/>
        <sz val="11"/>
        <color theme="1"/>
        <rFont val="Calibri"/>
        <family val="2"/>
        <scheme val="minor"/>
      </rPr>
      <t>random family</t>
    </r>
  </si>
  <si>
    <t>Pop.</t>
  </si>
  <si>
    <t>0.32*</t>
  </si>
  <si>
    <t>0.63*</t>
  </si>
  <si>
    <t>0.50*</t>
  </si>
  <si>
    <t>537 (hostiles)</t>
  </si>
  <si>
    <t>511 (friendlies)</t>
  </si>
  <si>
    <t>language family</t>
  </si>
  <si>
    <t>0.43*</t>
  </si>
  <si>
    <t>InternalPoliticalConflict?</t>
  </si>
  <si>
    <t>ResourceScarcity?</t>
  </si>
  <si>
    <t>major political disagreement</t>
  </si>
  <si>
    <t>FractionFissioning</t>
  </si>
  <si>
    <t>162, 132, 102</t>
  </si>
  <si>
    <t>38, 65, 34</t>
  </si>
  <si>
    <t>yes, fission along kin lines, fissioned groups are of nearly equal size and age structure</t>
  </si>
  <si>
    <t>yes, split between patrilineages</t>
  </si>
  <si>
    <t>Yes. Lineages break away from brother lineages</t>
  </si>
  <si>
    <t>yes, r of migrants increased</t>
  </si>
  <si>
    <t>yes, descendants of a senior wife hive off from the descendants of a junior wife</t>
  </si>
  <si>
    <t>yes, several families disconnect from mother village</t>
  </si>
  <si>
    <t>?, the fission of lineages does not always follow strict genealogical lines when the genealogical factor is in conflict with the corporate factor</t>
  </si>
  <si>
    <t>yes, r increases</t>
  </si>
  <si>
    <t>Xilixana</t>
  </si>
  <si>
    <t>Early and Peters 2000</t>
  </si>
  <si>
    <t>about a year</t>
  </si>
  <si>
    <t>conflict</t>
  </si>
  <si>
    <t>~10 years</t>
  </si>
  <si>
    <t>~1/5 leave</t>
  </si>
  <si>
    <t>0.029, 0.055</t>
  </si>
  <si>
    <t>0.42*</t>
  </si>
  <si>
    <t>315 (stay), 332 (stay)</t>
  </si>
  <si>
    <t>158 (leave), 74 (leave)</t>
  </si>
  <si>
    <t>Old Orayvi</t>
  </si>
  <si>
    <t>Village</t>
  </si>
  <si>
    <t>Description</t>
  </si>
  <si>
    <t>1*</t>
  </si>
  <si>
    <t>Kayapo</t>
  </si>
  <si>
    <t>103, 120, 50, 120, 40, 18, 68</t>
  </si>
  <si>
    <t>417, 397, 60, 235, 135, 51, 143</t>
  </si>
  <si>
    <t>520,  517, 110, 355, 175, 68, 211</t>
  </si>
  <si>
    <t>Location</t>
  </si>
  <si>
    <t>Size at fission</t>
  </si>
  <si>
    <t>Kayapó</t>
  </si>
  <si>
    <t>Average</t>
  </si>
  <si>
    <t>Reason(s)</t>
  </si>
  <si>
    <t>Personal conflicts</t>
  </si>
  <si>
    <t>General conflict</t>
  </si>
  <si>
    <t>Internal conflict between 2 leaders</t>
  </si>
  <si>
    <t>Disputes over women and leadership</t>
  </si>
  <si>
    <t>Jealousy and in-fighting</t>
  </si>
  <si>
    <t>Brazil</t>
  </si>
  <si>
    <t>Venezuela</t>
  </si>
  <si>
    <t>Arizona</t>
  </si>
  <si>
    <t>Paraguay</t>
  </si>
  <si>
    <t>Indo-European</t>
  </si>
  <si>
    <t>Maybury-Lewis 1967</t>
  </si>
  <si>
    <t>Chagnon 1976</t>
  </si>
  <si>
    <t>Turnbull 1965</t>
  </si>
  <si>
    <t>This study</t>
  </si>
  <si>
    <t>Olsen 1987</t>
  </si>
  <si>
    <t>Congo</t>
  </si>
  <si>
    <t>North America</t>
  </si>
  <si>
    <r>
      <rPr>
        <i/>
        <sz val="11"/>
        <color theme="1"/>
        <rFont val="Calibri"/>
        <family val="2"/>
        <scheme val="minor"/>
      </rPr>
      <t>N</t>
    </r>
    <r>
      <rPr>
        <sz val="11"/>
        <color theme="1"/>
        <rFont val="Calibri"/>
        <family val="2"/>
        <scheme val="minor"/>
      </rPr>
      <t xml:space="preserve"> fissions</t>
    </r>
  </si>
  <si>
    <t>Competition over hunting</t>
  </si>
  <si>
    <t>Language family</t>
  </si>
  <si>
    <t>Split fraction</t>
  </si>
  <si>
    <t>Land and labor needs; factionalism</t>
  </si>
  <si>
    <t>Hostiles vs. Friendlies</t>
  </si>
  <si>
    <t>Political conflict; adultery trigger</t>
  </si>
  <si>
    <t>Xavante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</si>
</sst>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 x14ac:knownFonts="1">
    <font>
      <sz val="11"/>
      <color theme="1"/>
      <name val="Calibri"/>
      <family val="2"/>
      <scheme val="minor"/>
    </font>
    <font>
      <u/>
      <sz val="11"/>
      <color theme="10"/>
      <name val="Calibri"/>
      <family val="2"/>
      <scheme val="minor"/>
    </font>
    <font>
      <u/>
      <sz val="11"/>
      <color theme="11"/>
      <name val="Calibri"/>
      <family val="2"/>
      <scheme val="minor"/>
    </font>
    <font>
      <vertAlign val="subscript"/>
      <sz val="11"/>
      <color theme="1"/>
      <name val="Calibri"/>
      <family val="2"/>
      <scheme val="minor"/>
    </font>
    <font>
      <i/>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8">
    <xf numFmtId="0" fontId="0" fillId="0" borderId="0" xfId="0"/>
    <xf numFmtId="0" fontId="0" fillId="0" borderId="0" xfId="0" applyAlignment="1">
      <alignment horizontal="left"/>
    </xf>
    <xf numFmtId="0" fontId="0" fillId="0" borderId="0" xfId="0" applyFill="1" applyAlignment="1">
      <alignment horizontal="left"/>
    </xf>
    <xf numFmtId="0" fontId="0" fillId="0" borderId="0" xfId="0" applyAlignment="1">
      <alignment horizontal="left" vertical="center"/>
    </xf>
    <xf numFmtId="0" fontId="0" fillId="0" borderId="0" xfId="0" applyFont="1" applyAlignment="1">
      <alignment horizontal="left"/>
    </xf>
    <xf numFmtId="0" fontId="0" fillId="0" borderId="1" xfId="0" applyFont="1" applyBorder="1"/>
    <xf numFmtId="0" fontId="0" fillId="0" borderId="1" xfId="0" applyFont="1" applyBorder="1" applyAlignment="1">
      <alignment horizontal="left"/>
    </xf>
    <xf numFmtId="0" fontId="0" fillId="0" borderId="1" xfId="0" applyFont="1" applyBorder="1" applyAlignment="1">
      <alignment horizontal="center"/>
    </xf>
    <xf numFmtId="2" fontId="0" fillId="0" borderId="1" xfId="0" applyNumberFormat="1" applyFont="1" applyBorder="1" applyAlignment="1">
      <alignment horizontal="center"/>
    </xf>
    <xf numFmtId="0" fontId="0" fillId="0" borderId="0" xfId="0" applyFont="1"/>
    <xf numFmtId="0" fontId="0" fillId="0" borderId="0" xfId="0" applyFont="1" applyBorder="1" applyAlignment="1">
      <alignment horizontal="left"/>
    </xf>
    <xf numFmtId="0" fontId="0" fillId="0" borderId="0" xfId="0" applyFont="1" applyBorder="1" applyAlignment="1">
      <alignment horizontal="center"/>
    </xf>
    <xf numFmtId="1" fontId="0" fillId="0" borderId="0" xfId="0" applyNumberFormat="1" applyFont="1" applyAlignment="1">
      <alignment horizontal="center"/>
    </xf>
    <xf numFmtId="2" fontId="0" fillId="0" borderId="0" xfId="0" applyNumberFormat="1" applyFont="1" applyAlignment="1">
      <alignment horizontal="center"/>
    </xf>
    <xf numFmtId="0" fontId="0" fillId="0" borderId="0" xfId="0" applyFont="1" applyBorder="1"/>
    <xf numFmtId="0" fontId="0" fillId="0" borderId="0" xfId="0" applyFont="1" applyAlignment="1">
      <alignment horizontal="center"/>
    </xf>
    <xf numFmtId="0" fontId="0" fillId="0" borderId="0" xfId="0" applyFont="1" applyFill="1"/>
    <xf numFmtId="0" fontId="0" fillId="0" borderId="0" xfId="0" applyFont="1" applyAlignment="1">
      <alignment horizontal="right"/>
    </xf>
    <xf numFmtId="2" fontId="0" fillId="0" borderId="0" xfId="0" applyNumberFormat="1" applyFont="1" applyBorder="1" applyAlignment="1">
      <alignment horizontal="center"/>
    </xf>
    <xf numFmtId="2" fontId="0" fillId="0" borderId="0" xfId="0" applyNumberFormat="1" applyFont="1"/>
    <xf numFmtId="0" fontId="0" fillId="0" borderId="0" xfId="0" applyFont="1" applyBorder="1" applyAlignment="1">
      <alignment horizontal="right"/>
    </xf>
    <xf numFmtId="164" fontId="0" fillId="0" borderId="0" xfId="0" applyNumberFormat="1" applyFont="1" applyAlignment="1">
      <alignment horizontal="center"/>
    </xf>
    <xf numFmtId="1" fontId="0" fillId="0" borderId="0" xfId="0" applyNumberFormat="1" applyFont="1" applyAlignment="1">
      <alignment horizontal="left"/>
    </xf>
    <xf numFmtId="2" fontId="0" fillId="0" borderId="0" xfId="0" applyNumberFormat="1" applyFont="1" applyAlignment="1">
      <alignment horizontal="left"/>
    </xf>
    <xf numFmtId="0" fontId="0" fillId="0" borderId="1" xfId="0" applyFont="1" applyBorder="1" applyAlignment="1">
      <alignment horizontal="right"/>
    </xf>
    <xf numFmtId="0" fontId="0" fillId="0" borderId="0" xfId="0" applyAlignment="1">
      <alignment horizontal="center"/>
    </xf>
    <xf numFmtId="0" fontId="0" fillId="0" borderId="0" xfId="0" applyAlignment="1">
      <alignment horizontal="center" vertical="center"/>
    </xf>
    <xf numFmtId="2" fontId="0" fillId="0" borderId="0" xfId="0" applyNumberFormat="1" applyAlignment="1">
      <alignment horizontal="left"/>
    </xf>
    <xf numFmtId="2" fontId="0" fillId="0" borderId="0" xfId="0" applyNumberFormat="1" applyFill="1" applyAlignment="1">
      <alignment horizontal="left"/>
    </xf>
    <xf numFmtId="0" fontId="0" fillId="0" borderId="0" xfId="0" applyFont="1" applyFill="1" applyBorder="1" applyAlignment="1">
      <alignment horizontal="center"/>
    </xf>
    <xf numFmtId="164" fontId="0" fillId="0" borderId="0" xfId="0" applyNumberFormat="1" applyFont="1"/>
    <xf numFmtId="0" fontId="0" fillId="0" borderId="0" xfId="0" applyFill="1" applyAlignment="1">
      <alignment horizontal="center"/>
    </xf>
    <xf numFmtId="0" fontId="0" fillId="0" borderId="1" xfId="0" applyBorder="1" applyAlignment="1">
      <alignment horizontal="left"/>
    </xf>
    <xf numFmtId="2" fontId="0" fillId="0" borderId="1" xfId="0" applyNumberFormat="1" applyBorder="1" applyAlignment="1">
      <alignment horizontal="center"/>
    </xf>
    <xf numFmtId="2" fontId="0" fillId="0" borderId="0" xfId="0" applyNumberFormat="1" applyAlignment="1">
      <alignment horizontal="center"/>
    </xf>
    <xf numFmtId="2" fontId="0" fillId="0" borderId="0" xfId="0" applyNumberFormat="1" applyFill="1" applyAlignment="1">
      <alignment horizontal="center"/>
    </xf>
    <xf numFmtId="0" fontId="0" fillId="0" borderId="0" xfId="0" applyBorder="1" applyAlignment="1">
      <alignment horizontal="left"/>
    </xf>
    <xf numFmtId="2" fontId="0" fillId="0" borderId="0" xfId="0" applyNumberFormat="1" applyBorder="1" applyAlignment="1">
      <alignment horizontal="center"/>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tabSelected="1" workbookViewId="0">
      <pane ySplit="1" topLeftCell="A2" activePane="bottomLeft" state="frozen"/>
      <selection pane="bottomLeft"/>
    </sheetView>
  </sheetViews>
  <sheetFormatPr defaultColWidth="8.7109375" defaultRowHeight="15" x14ac:dyDescent="0.25"/>
  <cols>
    <col min="1" max="1" width="16.85546875" style="1" bestFit="1" customWidth="1"/>
    <col min="2" max="2" width="15.140625" style="1" bestFit="1" customWidth="1"/>
    <col min="3" max="3" width="26.42578125" style="1" customWidth="1"/>
    <col min="4" max="4" width="22.42578125" style="1" bestFit="1" customWidth="1"/>
    <col min="5" max="5" width="21.42578125" style="1" bestFit="1" customWidth="1"/>
    <col min="6" max="6" width="17.28515625" style="27" bestFit="1" customWidth="1"/>
    <col min="7" max="7" width="39.85546875" style="1" customWidth="1"/>
    <col min="8" max="8" width="19.5703125" style="1" customWidth="1"/>
    <col min="9" max="9" width="17" style="1" bestFit="1" customWidth="1"/>
    <col min="10" max="10" width="13.42578125" style="1" customWidth="1"/>
    <col min="11" max="11" width="21" style="1" bestFit="1" customWidth="1"/>
    <col min="12" max="12" width="47.5703125" style="1" bestFit="1" customWidth="1"/>
    <col min="13" max="16384" width="8.7109375" style="1"/>
  </cols>
  <sheetData>
    <row r="1" spans="1:12" x14ac:dyDescent="0.25">
      <c r="A1" s="1" t="s">
        <v>3</v>
      </c>
      <c r="B1" s="1" t="s">
        <v>180</v>
      </c>
      <c r="C1" s="1" t="s">
        <v>5</v>
      </c>
      <c r="D1" s="1" t="s">
        <v>6</v>
      </c>
      <c r="E1" s="1" t="s">
        <v>7</v>
      </c>
      <c r="F1" s="27" t="s">
        <v>185</v>
      </c>
      <c r="G1" s="1" t="s">
        <v>8</v>
      </c>
      <c r="H1" s="1" t="s">
        <v>182</v>
      </c>
      <c r="I1" s="1" t="s">
        <v>183</v>
      </c>
      <c r="J1" s="1" t="s">
        <v>12</v>
      </c>
      <c r="K1" s="1" t="s">
        <v>43</v>
      </c>
      <c r="L1" s="1" t="s">
        <v>0</v>
      </c>
    </row>
    <row r="2" spans="1:12" x14ac:dyDescent="0.25">
      <c r="A2" s="1" t="s">
        <v>54</v>
      </c>
      <c r="B2" s="1" t="s">
        <v>25</v>
      </c>
      <c r="C2" s="1">
        <v>473</v>
      </c>
      <c r="D2" s="1" t="s">
        <v>204</v>
      </c>
      <c r="E2" s="1" t="s">
        <v>205</v>
      </c>
      <c r="F2" s="27">
        <f>(158/473+74/(332+74))/2</f>
        <v>0.25815203241025214</v>
      </c>
      <c r="G2" s="1" t="s">
        <v>94</v>
      </c>
      <c r="H2" s="25">
        <v>1</v>
      </c>
      <c r="I2" s="25">
        <v>1</v>
      </c>
      <c r="J2" s="1" t="s">
        <v>166</v>
      </c>
      <c r="K2" s="1" t="s">
        <v>200</v>
      </c>
      <c r="L2" s="1" t="s">
        <v>166</v>
      </c>
    </row>
    <row r="3" spans="1:12" x14ac:dyDescent="0.25">
      <c r="A3" s="1" t="s">
        <v>38</v>
      </c>
      <c r="B3" s="1" t="s">
        <v>40</v>
      </c>
      <c r="G3" s="3" t="s">
        <v>39</v>
      </c>
      <c r="H3" s="26">
        <v>1</v>
      </c>
      <c r="I3" s="26"/>
      <c r="L3" s="1" t="s">
        <v>27</v>
      </c>
    </row>
    <row r="4" spans="1:12" x14ac:dyDescent="0.25">
      <c r="A4" s="1" t="s">
        <v>33</v>
      </c>
      <c r="B4" s="1" t="s">
        <v>9</v>
      </c>
      <c r="G4" s="1" t="s">
        <v>34</v>
      </c>
      <c r="H4" s="25"/>
      <c r="I4" s="25"/>
      <c r="J4" s="1" t="s">
        <v>193</v>
      </c>
      <c r="L4" s="1" t="s">
        <v>31</v>
      </c>
    </row>
    <row r="5" spans="1:12" x14ac:dyDescent="0.25">
      <c r="A5" s="1" t="s">
        <v>2</v>
      </c>
      <c r="B5" s="1" t="s">
        <v>25</v>
      </c>
      <c r="G5" s="1" t="s">
        <v>26</v>
      </c>
      <c r="H5" s="25"/>
      <c r="I5" s="25"/>
      <c r="L5" s="1" t="s">
        <v>27</v>
      </c>
    </row>
    <row r="6" spans="1:12" x14ac:dyDescent="0.25">
      <c r="A6" s="1" t="s">
        <v>84</v>
      </c>
      <c r="B6" s="1" t="s">
        <v>82</v>
      </c>
      <c r="G6" s="1" t="s">
        <v>85</v>
      </c>
      <c r="H6" s="25">
        <v>1</v>
      </c>
      <c r="I6" s="25"/>
      <c r="L6" s="1" t="s">
        <v>81</v>
      </c>
    </row>
    <row r="7" spans="1:12" x14ac:dyDescent="0.25">
      <c r="A7" s="1" t="s">
        <v>91</v>
      </c>
      <c r="B7" s="1" t="s">
        <v>82</v>
      </c>
      <c r="G7" t="s">
        <v>90</v>
      </c>
      <c r="H7" s="25">
        <v>1</v>
      </c>
      <c r="I7" s="25"/>
      <c r="J7" s="1" t="s">
        <v>50</v>
      </c>
      <c r="L7" s="1" t="s">
        <v>81</v>
      </c>
    </row>
    <row r="8" spans="1:12" x14ac:dyDescent="0.25">
      <c r="A8" s="1" t="s">
        <v>65</v>
      </c>
      <c r="B8" s="1" t="s">
        <v>16</v>
      </c>
      <c r="H8" s="25"/>
      <c r="I8" s="25"/>
      <c r="J8" s="1" t="s">
        <v>50</v>
      </c>
      <c r="L8" s="1" t="s">
        <v>27</v>
      </c>
    </row>
    <row r="9" spans="1:12" x14ac:dyDescent="0.25">
      <c r="A9" s="1" t="s">
        <v>70</v>
      </c>
      <c r="B9" s="1" t="s">
        <v>71</v>
      </c>
      <c r="G9" t="s">
        <v>72</v>
      </c>
      <c r="H9" s="25"/>
      <c r="I9" s="25"/>
      <c r="L9" s="1" t="s">
        <v>27</v>
      </c>
    </row>
    <row r="10" spans="1:12" x14ac:dyDescent="0.25">
      <c r="A10" s="1" t="s">
        <v>58</v>
      </c>
      <c r="B10" s="1" t="s">
        <v>69</v>
      </c>
      <c r="G10" s="1" t="s">
        <v>59</v>
      </c>
      <c r="H10" s="25">
        <v>1</v>
      </c>
      <c r="I10" s="25"/>
      <c r="J10" s="1" t="s">
        <v>50</v>
      </c>
      <c r="L10" s="1" t="s">
        <v>27</v>
      </c>
    </row>
    <row r="11" spans="1:12" x14ac:dyDescent="0.25">
      <c r="A11" s="1" t="s">
        <v>147</v>
      </c>
      <c r="B11" s="1" t="s">
        <v>48</v>
      </c>
      <c r="C11"/>
      <c r="H11" s="25"/>
      <c r="I11" s="25"/>
      <c r="J11" t="s">
        <v>194</v>
      </c>
      <c r="L11" s="1" t="s">
        <v>81</v>
      </c>
    </row>
    <row r="12" spans="1:12" x14ac:dyDescent="0.25">
      <c r="A12" s="1" t="s">
        <v>45</v>
      </c>
      <c r="B12" s="1" t="s">
        <v>53</v>
      </c>
      <c r="H12" s="25"/>
      <c r="I12" s="25"/>
      <c r="K12" s="1" t="s">
        <v>44</v>
      </c>
      <c r="L12" s="1" t="s">
        <v>27</v>
      </c>
    </row>
    <row r="13" spans="1:12" x14ac:dyDescent="0.25">
      <c r="A13" s="1" t="s">
        <v>41</v>
      </c>
      <c r="B13" s="1" t="s">
        <v>9</v>
      </c>
      <c r="G13" s="3" t="s">
        <v>42</v>
      </c>
      <c r="H13" s="26"/>
      <c r="I13" s="26"/>
      <c r="L13" s="1" t="s">
        <v>27</v>
      </c>
    </row>
    <row r="14" spans="1:12" x14ac:dyDescent="0.25">
      <c r="A14" s="1" t="s">
        <v>116</v>
      </c>
      <c r="B14" s="1" t="s">
        <v>104</v>
      </c>
      <c r="C14" s="1">
        <v>1048</v>
      </c>
      <c r="D14" s="1" t="s">
        <v>178</v>
      </c>
      <c r="E14" s="1" t="s">
        <v>179</v>
      </c>
      <c r="F14" s="27">
        <f>511/1048</f>
        <v>0.48759541984732824</v>
      </c>
      <c r="G14" s="1" t="s">
        <v>106</v>
      </c>
      <c r="H14" s="25">
        <v>1</v>
      </c>
      <c r="I14" s="25">
        <v>1</v>
      </c>
      <c r="J14" s="1" t="s">
        <v>166</v>
      </c>
      <c r="L14" s="1" t="s">
        <v>105</v>
      </c>
    </row>
    <row r="15" spans="1:12" x14ac:dyDescent="0.25">
      <c r="A15" s="1" t="s">
        <v>14</v>
      </c>
      <c r="B15" s="1" t="s">
        <v>16</v>
      </c>
      <c r="C15" s="1" t="s">
        <v>20</v>
      </c>
      <c r="D15" s="1" t="s">
        <v>19</v>
      </c>
      <c r="E15" s="1" t="s">
        <v>18</v>
      </c>
      <c r="F15" s="27">
        <f>77/167</f>
        <v>0.46107784431137727</v>
      </c>
      <c r="G15" s="1" t="s">
        <v>17</v>
      </c>
      <c r="H15" s="25">
        <v>1</v>
      </c>
      <c r="I15" s="25">
        <v>1</v>
      </c>
      <c r="J15" s="1" t="s">
        <v>188</v>
      </c>
      <c r="K15" s="1" t="s">
        <v>46</v>
      </c>
      <c r="L15" s="1" t="s">
        <v>15</v>
      </c>
    </row>
    <row r="16" spans="1:12" x14ac:dyDescent="0.25">
      <c r="A16" s="1" t="s">
        <v>80</v>
      </c>
      <c r="B16" s="1" t="s">
        <v>82</v>
      </c>
      <c r="C16" t="s">
        <v>100</v>
      </c>
      <c r="G16" t="s">
        <v>83</v>
      </c>
      <c r="H16" s="25">
        <v>1</v>
      </c>
      <c r="I16" s="25"/>
      <c r="J16" s="1" t="s">
        <v>50</v>
      </c>
      <c r="L16" s="1" t="s">
        <v>81</v>
      </c>
    </row>
    <row r="17" spans="1:12" x14ac:dyDescent="0.25">
      <c r="A17" s="1" t="s">
        <v>76</v>
      </c>
      <c r="B17" s="1" t="s">
        <v>25</v>
      </c>
      <c r="C17" s="1" t="s">
        <v>103</v>
      </c>
      <c r="G17" s="1" t="s">
        <v>32</v>
      </c>
      <c r="H17" s="25">
        <v>1</v>
      </c>
      <c r="I17" s="25"/>
      <c r="J17" s="1" t="s">
        <v>189</v>
      </c>
      <c r="L17" s="1" t="s">
        <v>102</v>
      </c>
    </row>
    <row r="18" spans="1:12" x14ac:dyDescent="0.25">
      <c r="A18" s="1" t="s">
        <v>23</v>
      </c>
      <c r="B18" s="1" t="s">
        <v>53</v>
      </c>
      <c r="G18" s="1" t="s">
        <v>21</v>
      </c>
      <c r="H18" s="25">
        <v>1</v>
      </c>
      <c r="I18" s="25"/>
      <c r="J18" s="1" t="s">
        <v>50</v>
      </c>
      <c r="L18" s="1" t="s">
        <v>22</v>
      </c>
    </row>
    <row r="19" spans="1:12" x14ac:dyDescent="0.25">
      <c r="A19" s="1" t="s">
        <v>140</v>
      </c>
      <c r="B19" s="1" t="s">
        <v>53</v>
      </c>
      <c r="C19" s="1" t="s">
        <v>139</v>
      </c>
      <c r="G19" t="s">
        <v>138</v>
      </c>
      <c r="H19" s="25">
        <v>1</v>
      </c>
      <c r="I19" s="25"/>
      <c r="J19" s="1" t="s">
        <v>50</v>
      </c>
      <c r="L19" s="1" t="s">
        <v>81</v>
      </c>
    </row>
    <row r="20" spans="1:12" x14ac:dyDescent="0.25">
      <c r="A20" s="1" t="s">
        <v>78</v>
      </c>
      <c r="B20" s="1" t="s">
        <v>79</v>
      </c>
      <c r="G20" s="1" t="s">
        <v>77</v>
      </c>
      <c r="H20" s="25">
        <v>1</v>
      </c>
      <c r="I20" s="25"/>
      <c r="L20" s="1" t="s">
        <v>27</v>
      </c>
    </row>
    <row r="21" spans="1:12" x14ac:dyDescent="0.25">
      <c r="A21" s="1" t="s">
        <v>243</v>
      </c>
      <c r="B21" s="1" t="s">
        <v>9</v>
      </c>
      <c r="C21" s="1" t="s">
        <v>96</v>
      </c>
      <c r="D21" s="1">
        <v>110</v>
      </c>
      <c r="E21" s="1" t="s">
        <v>97</v>
      </c>
      <c r="F21" s="27">
        <v>0.32</v>
      </c>
      <c r="G21" s="1" t="s">
        <v>10</v>
      </c>
      <c r="H21" s="25">
        <v>1</v>
      </c>
      <c r="I21" s="25"/>
      <c r="J21" s="1" t="s">
        <v>50</v>
      </c>
      <c r="L21" s="1" t="s">
        <v>95</v>
      </c>
    </row>
    <row r="22" spans="1:12" x14ac:dyDescent="0.25">
      <c r="A22" s="1" t="s">
        <v>132</v>
      </c>
      <c r="B22" s="1" t="s">
        <v>133</v>
      </c>
      <c r="G22" t="s">
        <v>134</v>
      </c>
      <c r="H22" s="25">
        <v>1</v>
      </c>
      <c r="I22" s="25"/>
      <c r="J22" s="1" t="s">
        <v>50</v>
      </c>
      <c r="L22" s="1" t="s">
        <v>81</v>
      </c>
    </row>
    <row r="23" spans="1:12" x14ac:dyDescent="0.25">
      <c r="A23" s="1" t="s">
        <v>141</v>
      </c>
      <c r="B23" s="1" t="s">
        <v>53</v>
      </c>
      <c r="G23" t="s">
        <v>142</v>
      </c>
      <c r="H23" s="25"/>
      <c r="I23" s="25"/>
      <c r="L23" s="1" t="s">
        <v>81</v>
      </c>
    </row>
    <row r="24" spans="1:12" x14ac:dyDescent="0.25">
      <c r="A24" s="1" t="s">
        <v>36</v>
      </c>
      <c r="B24" s="1" t="s">
        <v>37</v>
      </c>
      <c r="G24" t="s">
        <v>35</v>
      </c>
      <c r="H24" s="25">
        <v>1</v>
      </c>
      <c r="I24" s="25">
        <v>1</v>
      </c>
      <c r="L24" s="1" t="s">
        <v>27</v>
      </c>
    </row>
    <row r="25" spans="1:12" x14ac:dyDescent="0.25">
      <c r="A25" s="1" t="s">
        <v>93</v>
      </c>
      <c r="B25" s="1" t="s">
        <v>37</v>
      </c>
      <c r="G25" s="1" t="s">
        <v>92</v>
      </c>
      <c r="H25" s="25">
        <v>1</v>
      </c>
      <c r="I25" s="25"/>
      <c r="L25" s="1" t="s">
        <v>81</v>
      </c>
    </row>
    <row r="26" spans="1:12" x14ac:dyDescent="0.25">
      <c r="A26" s="1" t="s">
        <v>60</v>
      </c>
      <c r="B26" s="1" t="s">
        <v>62</v>
      </c>
      <c r="G26" s="1" t="s">
        <v>61</v>
      </c>
      <c r="H26" s="25">
        <v>1</v>
      </c>
      <c r="I26" s="25"/>
      <c r="L26" s="1" t="s">
        <v>27</v>
      </c>
    </row>
    <row r="27" spans="1:12" x14ac:dyDescent="0.25">
      <c r="A27" s="1" t="s">
        <v>143</v>
      </c>
      <c r="B27" s="1" t="s">
        <v>53</v>
      </c>
      <c r="G27" t="s">
        <v>144</v>
      </c>
      <c r="H27" s="25">
        <v>1</v>
      </c>
      <c r="I27" s="25"/>
      <c r="L27" s="1" t="s">
        <v>81</v>
      </c>
    </row>
    <row r="28" spans="1:12" x14ac:dyDescent="0.25">
      <c r="A28" s="1" t="s">
        <v>47</v>
      </c>
      <c r="B28" s="1" t="s">
        <v>48</v>
      </c>
      <c r="G28" s="1" t="s">
        <v>49</v>
      </c>
      <c r="H28" s="25">
        <v>1</v>
      </c>
      <c r="I28" s="25"/>
      <c r="J28" s="1" t="s">
        <v>50</v>
      </c>
      <c r="L28" s="1" t="s">
        <v>27</v>
      </c>
    </row>
    <row r="29" spans="1:12" ht="14.25" customHeight="1" x14ac:dyDescent="0.25">
      <c r="A29" s="1" t="s">
        <v>86</v>
      </c>
      <c r="B29" s="1" t="s">
        <v>82</v>
      </c>
      <c r="C29" s="1" t="s">
        <v>89</v>
      </c>
      <c r="D29" s="1" t="s">
        <v>101</v>
      </c>
      <c r="E29" s="1" t="s">
        <v>88</v>
      </c>
      <c r="F29" s="27">
        <f>7/25</f>
        <v>0.28000000000000003</v>
      </c>
      <c r="G29" s="1" t="s">
        <v>87</v>
      </c>
      <c r="H29" s="25"/>
      <c r="I29" s="25"/>
      <c r="J29" s="1" t="s">
        <v>50</v>
      </c>
      <c r="L29" s="1" t="s">
        <v>81</v>
      </c>
    </row>
    <row r="30" spans="1:12" x14ac:dyDescent="0.25">
      <c r="A30" s="1" t="s">
        <v>149</v>
      </c>
      <c r="B30" s="1" t="s">
        <v>9</v>
      </c>
      <c r="C30" s="2"/>
      <c r="D30" s="2"/>
      <c r="E30" s="2"/>
      <c r="F30" s="28"/>
      <c r="G30" s="1" t="s">
        <v>152</v>
      </c>
      <c r="H30" s="25">
        <v>1</v>
      </c>
      <c r="I30" s="25"/>
      <c r="J30" s="1" t="s">
        <v>50</v>
      </c>
      <c r="L30" s="1" t="s">
        <v>150</v>
      </c>
    </row>
    <row r="31" spans="1:12" x14ac:dyDescent="0.25">
      <c r="A31" s="1" t="s">
        <v>52</v>
      </c>
      <c r="B31" s="1" t="s">
        <v>53</v>
      </c>
      <c r="G31" s="1" t="s">
        <v>51</v>
      </c>
      <c r="H31" s="25">
        <v>1</v>
      </c>
      <c r="I31" s="25"/>
      <c r="L31" s="1" t="s">
        <v>27</v>
      </c>
    </row>
    <row r="32" spans="1:12" x14ac:dyDescent="0.25">
      <c r="A32" s="1" t="s">
        <v>126</v>
      </c>
      <c r="B32" s="1" t="s">
        <v>125</v>
      </c>
      <c r="G32" t="s">
        <v>124</v>
      </c>
      <c r="H32" s="25"/>
      <c r="I32" s="25">
        <v>1</v>
      </c>
      <c r="J32" s="1" t="s">
        <v>190</v>
      </c>
      <c r="L32" s="1" t="s">
        <v>81</v>
      </c>
    </row>
    <row r="33" spans="1:12" x14ac:dyDescent="0.25">
      <c r="A33" s="1" t="s">
        <v>128</v>
      </c>
      <c r="B33" s="1" t="s">
        <v>25</v>
      </c>
      <c r="G33" t="s">
        <v>129</v>
      </c>
      <c r="H33" s="25"/>
      <c r="I33" s="25"/>
      <c r="J33" s="1" t="s">
        <v>50</v>
      </c>
      <c r="L33" s="1" t="s">
        <v>81</v>
      </c>
    </row>
    <row r="34" spans="1:12" x14ac:dyDescent="0.25">
      <c r="A34" s="1" t="s">
        <v>137</v>
      </c>
      <c r="B34" s="1" t="s">
        <v>104</v>
      </c>
      <c r="G34" t="s">
        <v>136</v>
      </c>
      <c r="H34" s="25">
        <v>1</v>
      </c>
      <c r="I34" s="25">
        <v>1</v>
      </c>
      <c r="K34" s="1" t="s">
        <v>135</v>
      </c>
      <c r="L34" s="1" t="s">
        <v>81</v>
      </c>
    </row>
    <row r="35" spans="1:12" x14ac:dyDescent="0.25">
      <c r="A35" s="1" t="s">
        <v>112</v>
      </c>
      <c r="B35" s="1" t="s">
        <v>74</v>
      </c>
      <c r="C35" s="1">
        <v>60</v>
      </c>
      <c r="G35" s="1" t="s">
        <v>114</v>
      </c>
      <c r="H35" s="25">
        <v>1</v>
      </c>
      <c r="I35" s="25"/>
      <c r="L35" s="1" t="s">
        <v>113</v>
      </c>
    </row>
    <row r="36" spans="1:12" x14ac:dyDescent="0.25">
      <c r="A36" s="1" t="s">
        <v>66</v>
      </c>
      <c r="B36" s="1" t="s">
        <v>68</v>
      </c>
      <c r="C36" s="1">
        <v>40</v>
      </c>
      <c r="D36" s="1">
        <v>15</v>
      </c>
      <c r="E36" s="1" t="s">
        <v>159</v>
      </c>
      <c r="F36" s="27">
        <f>12/40</f>
        <v>0.3</v>
      </c>
      <c r="G36" t="s">
        <v>67</v>
      </c>
      <c r="H36" s="25"/>
      <c r="I36" s="25"/>
      <c r="J36" s="1" t="s">
        <v>111</v>
      </c>
      <c r="L36" s="1" t="s">
        <v>110</v>
      </c>
    </row>
    <row r="37" spans="1:12" x14ac:dyDescent="0.25">
      <c r="A37" s="1" t="s">
        <v>145</v>
      </c>
      <c r="B37" s="1" t="s">
        <v>48</v>
      </c>
      <c r="G37" t="s">
        <v>146</v>
      </c>
      <c r="H37" s="25">
        <v>1</v>
      </c>
      <c r="I37" s="25"/>
      <c r="L37" s="1" t="s">
        <v>81</v>
      </c>
    </row>
    <row r="38" spans="1:12" x14ac:dyDescent="0.25">
      <c r="A38" s="1" t="s">
        <v>127</v>
      </c>
      <c r="B38" s="1" t="s">
        <v>24</v>
      </c>
      <c r="G38" s="1" t="s">
        <v>184</v>
      </c>
      <c r="H38" s="25">
        <v>1</v>
      </c>
      <c r="I38" s="25"/>
      <c r="J38" s="1" t="s">
        <v>191</v>
      </c>
      <c r="L38" s="1" t="s">
        <v>11</v>
      </c>
    </row>
    <row r="39" spans="1:12" x14ac:dyDescent="0.25">
      <c r="A39" s="1" t="s">
        <v>117</v>
      </c>
      <c r="B39" s="1" t="s">
        <v>119</v>
      </c>
      <c r="G39" t="s">
        <v>118</v>
      </c>
      <c r="H39" s="25">
        <v>1</v>
      </c>
      <c r="I39" s="25"/>
      <c r="J39" s="1" t="s">
        <v>50</v>
      </c>
      <c r="L39" s="1" t="s">
        <v>81</v>
      </c>
    </row>
    <row r="40" spans="1:12" x14ac:dyDescent="0.25">
      <c r="A40" s="1" t="s">
        <v>120</v>
      </c>
      <c r="B40" s="1" t="s">
        <v>82</v>
      </c>
      <c r="G40" s="1" t="s">
        <v>121</v>
      </c>
      <c r="H40" s="25"/>
      <c r="I40" s="25">
        <v>1</v>
      </c>
      <c r="J40" t="s">
        <v>192</v>
      </c>
      <c r="L40" s="1" t="s">
        <v>81</v>
      </c>
    </row>
    <row r="41" spans="1:12" x14ac:dyDescent="0.25">
      <c r="A41" s="1" t="s">
        <v>122</v>
      </c>
      <c r="B41" s="1" t="s">
        <v>82</v>
      </c>
      <c r="G41" t="s">
        <v>123</v>
      </c>
      <c r="H41" s="25">
        <v>1</v>
      </c>
      <c r="I41" s="25">
        <v>1</v>
      </c>
      <c r="J41" s="1" t="s">
        <v>50</v>
      </c>
      <c r="L41" s="1" t="s">
        <v>81</v>
      </c>
    </row>
    <row r="42" spans="1:12" x14ac:dyDescent="0.25">
      <c r="A42" s="1" t="s">
        <v>63</v>
      </c>
      <c r="B42" s="1" t="s">
        <v>53</v>
      </c>
      <c r="G42" s="1" t="s">
        <v>64</v>
      </c>
      <c r="H42" s="25"/>
      <c r="I42" s="25"/>
      <c r="J42" s="1" t="s">
        <v>50</v>
      </c>
      <c r="L42" s="1" t="s">
        <v>27</v>
      </c>
    </row>
    <row r="43" spans="1:12" x14ac:dyDescent="0.25">
      <c r="A43" s="1" t="s">
        <v>73</v>
      </c>
      <c r="B43" s="1" t="s">
        <v>74</v>
      </c>
      <c r="G43" s="3" t="s">
        <v>75</v>
      </c>
      <c r="H43" s="26"/>
      <c r="I43" s="26"/>
      <c r="L43" s="1" t="s">
        <v>27</v>
      </c>
    </row>
    <row r="44" spans="1:12" x14ac:dyDescent="0.25">
      <c r="A44" s="1" t="s">
        <v>153</v>
      </c>
      <c r="B44" s="1" t="s">
        <v>74</v>
      </c>
      <c r="C44" s="1">
        <v>78</v>
      </c>
      <c r="D44" s="1">
        <v>45</v>
      </c>
      <c r="E44" s="1">
        <v>28</v>
      </c>
      <c r="F44" s="27">
        <f>28/78</f>
        <v>0.35897435897435898</v>
      </c>
      <c r="H44" s="25"/>
      <c r="I44" s="25"/>
      <c r="J44" s="1" t="s">
        <v>50</v>
      </c>
      <c r="L44" s="1" t="s">
        <v>151</v>
      </c>
    </row>
    <row r="45" spans="1:12" x14ac:dyDescent="0.25">
      <c r="A45" s="1" t="s">
        <v>55</v>
      </c>
      <c r="B45" s="1" t="s">
        <v>56</v>
      </c>
      <c r="G45" s="1" t="s">
        <v>57</v>
      </c>
      <c r="H45" s="25">
        <v>1</v>
      </c>
      <c r="I45" s="25"/>
      <c r="L45" s="1" t="s">
        <v>27</v>
      </c>
    </row>
    <row r="46" spans="1:12" x14ac:dyDescent="0.25">
      <c r="A46" s="1" t="s">
        <v>130</v>
      </c>
      <c r="B46" s="1" t="s">
        <v>131</v>
      </c>
      <c r="H46" s="25"/>
      <c r="I46" s="25"/>
      <c r="J46" s="1" t="s">
        <v>50</v>
      </c>
      <c r="L46" s="1" t="s">
        <v>81</v>
      </c>
    </row>
    <row r="47" spans="1:12" x14ac:dyDescent="0.25">
      <c r="A47" s="1" t="s">
        <v>210</v>
      </c>
      <c r="B47" s="1" t="s">
        <v>9</v>
      </c>
      <c r="C47" s="1" t="s">
        <v>213</v>
      </c>
      <c r="D47" s="1" t="s">
        <v>212</v>
      </c>
      <c r="E47" s="1" t="s">
        <v>211</v>
      </c>
      <c r="F47" s="27">
        <v>0.28999999999999998</v>
      </c>
      <c r="G47" s="1" t="s">
        <v>108</v>
      </c>
      <c r="H47" s="25"/>
      <c r="I47" s="25"/>
      <c r="J47" s="1" t="s">
        <v>109</v>
      </c>
      <c r="K47" s="2"/>
      <c r="L47" s="1" t="s">
        <v>107</v>
      </c>
    </row>
    <row r="48" spans="1:12" s="2" customFormat="1" x14ac:dyDescent="0.25">
      <c r="A48" s="2" t="s">
        <v>196</v>
      </c>
      <c r="B48" s="2" t="s">
        <v>13</v>
      </c>
      <c r="C48" s="2">
        <v>86</v>
      </c>
      <c r="D48" s="2">
        <v>51</v>
      </c>
      <c r="E48" s="2">
        <v>35</v>
      </c>
      <c r="F48" s="28">
        <f>35/86</f>
        <v>0.40697674418604651</v>
      </c>
      <c r="G48" s="2" t="s">
        <v>199</v>
      </c>
      <c r="H48" s="31">
        <v>1</v>
      </c>
      <c r="I48" s="31"/>
      <c r="J48" s="2" t="s">
        <v>50</v>
      </c>
      <c r="K48" s="2" t="s">
        <v>198</v>
      </c>
      <c r="L48" s="2" t="s">
        <v>197</v>
      </c>
    </row>
    <row r="49" spans="1:12" x14ac:dyDescent="0.25">
      <c r="A49" s="1" t="s">
        <v>1</v>
      </c>
      <c r="B49" s="1" t="s">
        <v>13</v>
      </c>
      <c r="C49" s="1" t="s">
        <v>186</v>
      </c>
      <c r="D49" s="1" t="s">
        <v>99</v>
      </c>
      <c r="E49" s="1" t="s">
        <v>187</v>
      </c>
      <c r="F49" s="27">
        <v>0.35</v>
      </c>
      <c r="G49" s="1" t="s">
        <v>10</v>
      </c>
      <c r="H49" s="25">
        <v>1</v>
      </c>
      <c r="I49" s="25"/>
      <c r="J49" s="1" t="s">
        <v>195</v>
      </c>
      <c r="L49" s="1" t="s">
        <v>98</v>
      </c>
    </row>
    <row r="50" spans="1:12" x14ac:dyDescent="0.25">
      <c r="A50" s="1" t="s">
        <v>28</v>
      </c>
      <c r="B50" s="1" t="s">
        <v>29</v>
      </c>
      <c r="G50" s="1" t="s">
        <v>30</v>
      </c>
      <c r="H50" s="25"/>
      <c r="I50" s="25"/>
      <c r="L50" s="1" t="s">
        <v>31</v>
      </c>
    </row>
    <row r="51" spans="1:12" x14ac:dyDescent="0.25">
      <c r="H51" s="25"/>
      <c r="I51" s="25"/>
    </row>
    <row r="52" spans="1:12" x14ac:dyDescent="0.25">
      <c r="H52" s="25"/>
      <c r="I52" s="25"/>
    </row>
    <row r="53" spans="1:12" x14ac:dyDescent="0.25">
      <c r="H53" s="25"/>
      <c r="I53" s="25"/>
    </row>
    <row r="54" spans="1:12" x14ac:dyDescent="0.25">
      <c r="H54" s="25"/>
      <c r="I54" s="25"/>
    </row>
    <row r="55" spans="1:12" x14ac:dyDescent="0.25">
      <c r="H55" s="25"/>
      <c r="I55" s="25"/>
    </row>
    <row r="56" spans="1:12" x14ac:dyDescent="0.25">
      <c r="H56" s="25"/>
      <c r="I56" s="25"/>
    </row>
    <row r="65" spans="12:12" x14ac:dyDescent="0.25">
      <c r="L65" s="2"/>
    </row>
    <row r="66" spans="12:12" x14ac:dyDescent="0.25">
      <c r="L66" s="2"/>
    </row>
    <row r="67" spans="12:12" x14ac:dyDescent="0.25">
      <c r="L67" s="2"/>
    </row>
    <row r="68" spans="12:12" x14ac:dyDescent="0.25">
      <c r="L68" s="2"/>
    </row>
    <row r="69" spans="12:12" x14ac:dyDescent="0.25">
      <c r="L69" s="2"/>
    </row>
    <row r="70" spans="12:12" x14ac:dyDescent="0.25">
      <c r="L70" s="2"/>
    </row>
    <row r="71" spans="12:12" x14ac:dyDescent="0.25">
      <c r="L71" s="2"/>
    </row>
    <row r="72" spans="12:12" x14ac:dyDescent="0.25">
      <c r="L72" s="2"/>
    </row>
    <row r="73" spans="12:12" x14ac:dyDescent="0.25">
      <c r="L73" s="2"/>
    </row>
    <row r="74" spans="12:12" x14ac:dyDescent="0.25">
      <c r="L74" s="2"/>
    </row>
    <row r="75" spans="12:12" x14ac:dyDescent="0.25">
      <c r="L75" s="2"/>
    </row>
    <row r="76" spans="12:12" x14ac:dyDescent="0.25">
      <c r="L76" s="2"/>
    </row>
    <row r="77" spans="12:12" x14ac:dyDescent="0.25">
      <c r="L77" s="2"/>
    </row>
    <row r="78" spans="12:12" x14ac:dyDescent="0.25">
      <c r="L78" s="2"/>
    </row>
    <row r="79" spans="12:12" x14ac:dyDescent="0.25">
      <c r="L79" s="2"/>
    </row>
    <row r="80" spans="12:12" x14ac:dyDescent="0.25">
      <c r="L80" s="2"/>
    </row>
    <row r="81" spans="12:12" x14ac:dyDescent="0.25">
      <c r="L81" s="2"/>
    </row>
    <row r="148" spans="12:12" x14ac:dyDescent="0.25">
      <c r="L148" s="2"/>
    </row>
  </sheetData>
  <sortState ref="A2:I49">
    <sortCondition ref="A2:A49"/>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workbookViewId="0"/>
  </sheetViews>
  <sheetFormatPr defaultRowHeight="15" x14ac:dyDescent="0.25"/>
  <cols>
    <col min="1" max="1" width="15.85546875" bestFit="1" customWidth="1"/>
    <col min="2" max="2" width="15.85546875" customWidth="1"/>
    <col min="3" max="3" width="9.85546875" bestFit="1" customWidth="1"/>
    <col min="4" max="4" width="13.42578125" bestFit="1" customWidth="1"/>
    <col min="5" max="5" width="12.28515625" style="25" bestFit="1" customWidth="1"/>
    <col min="6" max="6" width="34.7109375" bestFit="1" customWidth="1"/>
    <col min="7" max="7" width="19.85546875" bestFit="1" customWidth="1"/>
    <col min="10" max="10" width="15.42578125" bestFit="1" customWidth="1"/>
  </cols>
  <sheetData>
    <row r="1" spans="1:10" x14ac:dyDescent="0.25">
      <c r="A1" s="32" t="s">
        <v>3</v>
      </c>
      <c r="B1" s="32" t="s">
        <v>214</v>
      </c>
      <c r="C1" s="32" t="s">
        <v>236</v>
      </c>
      <c r="D1" s="32" t="s">
        <v>215</v>
      </c>
      <c r="E1" s="33" t="s">
        <v>239</v>
      </c>
      <c r="F1" s="32" t="s">
        <v>218</v>
      </c>
      <c r="G1" s="32" t="s">
        <v>4</v>
      </c>
      <c r="J1" s="32" t="s">
        <v>238</v>
      </c>
    </row>
    <row r="2" spans="1:10" x14ac:dyDescent="0.25">
      <c r="A2" s="1" t="s">
        <v>66</v>
      </c>
      <c r="B2" s="1" t="s">
        <v>225</v>
      </c>
      <c r="C2" s="1">
        <v>1</v>
      </c>
      <c r="D2" s="1">
        <v>40</v>
      </c>
      <c r="E2" s="34">
        <f>12/40</f>
        <v>0.3</v>
      </c>
      <c r="F2" t="s">
        <v>219</v>
      </c>
      <c r="G2" s="1" t="s">
        <v>110</v>
      </c>
      <c r="J2" s="1" t="s">
        <v>68</v>
      </c>
    </row>
    <row r="3" spans="1:10" x14ac:dyDescent="0.25">
      <c r="A3" s="1" t="s">
        <v>112</v>
      </c>
      <c r="B3" s="1" t="s">
        <v>225</v>
      </c>
      <c r="C3" s="1">
        <v>1</v>
      </c>
      <c r="D3" s="1">
        <v>60</v>
      </c>
      <c r="E3" s="34" t="s">
        <v>115</v>
      </c>
      <c r="F3" s="1" t="s">
        <v>242</v>
      </c>
      <c r="G3" s="1" t="s">
        <v>113</v>
      </c>
      <c r="J3" s="1" t="s">
        <v>74</v>
      </c>
    </row>
    <row r="4" spans="1:10" x14ac:dyDescent="0.25">
      <c r="A4" s="1" t="s">
        <v>153</v>
      </c>
      <c r="B4" s="2" t="s">
        <v>224</v>
      </c>
      <c r="C4" s="1">
        <v>1</v>
      </c>
      <c r="D4" s="1">
        <v>78</v>
      </c>
      <c r="E4" s="34">
        <f>28/78</f>
        <v>0.35897435897435898</v>
      </c>
      <c r="F4" s="1" t="s">
        <v>115</v>
      </c>
      <c r="G4" s="1" t="s">
        <v>151</v>
      </c>
      <c r="J4" s="1" t="s">
        <v>74</v>
      </c>
    </row>
    <row r="5" spans="1:10" x14ac:dyDescent="0.25">
      <c r="A5" s="2" t="s">
        <v>196</v>
      </c>
      <c r="B5" s="2" t="s">
        <v>224</v>
      </c>
      <c r="C5" s="2">
        <v>1</v>
      </c>
      <c r="D5" s="2">
        <v>86</v>
      </c>
      <c r="E5" s="35">
        <f>35/86</f>
        <v>0.40697674418604651</v>
      </c>
      <c r="F5" s="2" t="s">
        <v>220</v>
      </c>
      <c r="G5" s="2" t="s">
        <v>197</v>
      </c>
      <c r="J5" s="2" t="s">
        <v>13</v>
      </c>
    </row>
    <row r="6" spans="1:10" x14ac:dyDescent="0.25">
      <c r="A6" s="1" t="s">
        <v>86</v>
      </c>
      <c r="B6" s="1" t="s">
        <v>234</v>
      </c>
      <c r="C6" s="1" t="s">
        <v>115</v>
      </c>
      <c r="D6" s="1" t="s">
        <v>89</v>
      </c>
      <c r="E6" s="34">
        <f>7/25</f>
        <v>0.28000000000000003</v>
      </c>
      <c r="F6" s="1" t="s">
        <v>237</v>
      </c>
      <c r="G6" s="1" t="s">
        <v>231</v>
      </c>
      <c r="J6" s="1" t="s">
        <v>82</v>
      </c>
    </row>
    <row r="7" spans="1:10" x14ac:dyDescent="0.25">
      <c r="A7" s="1" t="s">
        <v>1</v>
      </c>
      <c r="B7" s="1" t="s">
        <v>225</v>
      </c>
      <c r="C7" s="1">
        <v>3</v>
      </c>
      <c r="D7" s="1">
        <v>132</v>
      </c>
      <c r="E7" s="34">
        <v>0.35</v>
      </c>
      <c r="F7" s="1" t="s">
        <v>222</v>
      </c>
      <c r="G7" s="1" t="s">
        <v>230</v>
      </c>
      <c r="J7" s="1" t="s">
        <v>13</v>
      </c>
    </row>
    <row r="8" spans="1:10" x14ac:dyDescent="0.25">
      <c r="A8" s="1" t="s">
        <v>14</v>
      </c>
      <c r="B8" s="1" t="s">
        <v>235</v>
      </c>
      <c r="C8" s="1">
        <v>96</v>
      </c>
      <c r="D8" s="1">
        <v>167</v>
      </c>
      <c r="E8" s="34">
        <v>0.45</v>
      </c>
      <c r="F8" s="1" t="s">
        <v>240</v>
      </c>
      <c r="G8" s="1" t="s">
        <v>233</v>
      </c>
      <c r="J8" s="1" t="s">
        <v>228</v>
      </c>
    </row>
    <row r="9" spans="1:10" x14ac:dyDescent="0.25">
      <c r="A9" s="1" t="s">
        <v>243</v>
      </c>
      <c r="B9" s="36" t="s">
        <v>224</v>
      </c>
      <c r="C9" s="1">
        <v>2</v>
      </c>
      <c r="D9" s="1">
        <v>222</v>
      </c>
      <c r="E9" s="34">
        <v>0.32</v>
      </c>
      <c r="F9" s="1" t="s">
        <v>222</v>
      </c>
      <c r="G9" s="1" t="s">
        <v>229</v>
      </c>
      <c r="J9" s="1" t="s">
        <v>9</v>
      </c>
    </row>
    <row r="10" spans="1:10" x14ac:dyDescent="0.25">
      <c r="A10" s="36" t="s">
        <v>216</v>
      </c>
      <c r="B10" s="36" t="s">
        <v>224</v>
      </c>
      <c r="C10" s="36">
        <v>7</v>
      </c>
      <c r="D10" s="36">
        <v>278</v>
      </c>
      <c r="E10" s="37">
        <v>0.28999999999999998</v>
      </c>
      <c r="F10" s="36" t="s">
        <v>223</v>
      </c>
      <c r="G10" s="36" t="s">
        <v>107</v>
      </c>
      <c r="J10" s="36" t="s">
        <v>9</v>
      </c>
    </row>
    <row r="11" spans="1:10" x14ac:dyDescent="0.25">
      <c r="A11" s="1" t="s">
        <v>54</v>
      </c>
      <c r="B11" s="1" t="s">
        <v>227</v>
      </c>
      <c r="C11" s="1">
        <v>2</v>
      </c>
      <c r="D11" s="1">
        <v>440</v>
      </c>
      <c r="E11" s="34">
        <f>(158/473+74/(332+74))/2</f>
        <v>0.25815203241025214</v>
      </c>
      <c r="F11" s="1" t="s">
        <v>221</v>
      </c>
      <c r="G11" s="1" t="s">
        <v>232</v>
      </c>
      <c r="J11" s="1" t="s">
        <v>25</v>
      </c>
    </row>
    <row r="12" spans="1:10" x14ac:dyDescent="0.25">
      <c r="A12" s="32" t="s">
        <v>116</v>
      </c>
      <c r="B12" s="32" t="s">
        <v>226</v>
      </c>
      <c r="C12" s="32">
        <v>1</v>
      </c>
      <c r="D12" s="32">
        <v>1048</v>
      </c>
      <c r="E12" s="33">
        <f>511/1048</f>
        <v>0.48759541984732824</v>
      </c>
      <c r="F12" s="32" t="s">
        <v>241</v>
      </c>
      <c r="G12" s="32" t="s">
        <v>167</v>
      </c>
      <c r="J12" s="32" t="s">
        <v>104</v>
      </c>
    </row>
    <row r="13" spans="1:10" x14ac:dyDescent="0.25">
      <c r="A13" s="1" t="s">
        <v>217</v>
      </c>
      <c r="D13" s="1">
        <f>AVERAGE(D2:D12)</f>
        <v>255.1</v>
      </c>
      <c r="E13" s="34">
        <f>AVERAGE(E2:E12)</f>
        <v>0.35016985554179858</v>
      </c>
    </row>
    <row r="18" spans="1:10" x14ac:dyDescent="0.25">
      <c r="B18" s="1"/>
      <c r="C18" s="1"/>
      <c r="D18" s="1"/>
      <c r="E18" s="34"/>
      <c r="G18" s="1"/>
      <c r="J18" s="1"/>
    </row>
    <row r="19" spans="1:10" x14ac:dyDescent="0.25">
      <c r="A19" s="1"/>
      <c r="B19" s="1"/>
      <c r="C19" s="1"/>
      <c r="D19" s="1"/>
      <c r="E19" s="34"/>
      <c r="F19" s="1"/>
      <c r="G19" s="1"/>
      <c r="J19" s="1"/>
    </row>
    <row r="20" spans="1:10" x14ac:dyDescent="0.25">
      <c r="A20" s="1"/>
      <c r="B20" s="1"/>
      <c r="C20" s="1"/>
      <c r="D20" s="1"/>
      <c r="E20" s="34"/>
      <c r="F20" s="3"/>
      <c r="G20" s="1"/>
      <c r="J20" s="1"/>
    </row>
    <row r="21" spans="1:10" x14ac:dyDescent="0.25">
      <c r="A21" s="1"/>
      <c r="B21" s="1"/>
      <c r="C21" s="1"/>
      <c r="D21" s="1"/>
      <c r="E21" s="34"/>
      <c r="F21" s="1"/>
      <c r="G21" s="1"/>
      <c r="J21" s="1"/>
    </row>
    <row r="22" spans="1:10" x14ac:dyDescent="0.25">
      <c r="A22" s="1"/>
      <c r="B22" s="1"/>
      <c r="C22" s="1"/>
      <c r="D22" s="1"/>
      <c r="E22" s="34"/>
      <c r="F22" s="1"/>
      <c r="G22" s="1"/>
      <c r="J22" s="1"/>
    </row>
    <row r="23" spans="1:10" x14ac:dyDescent="0.25">
      <c r="A23" s="1"/>
      <c r="B23" s="1"/>
      <c r="C23" s="1"/>
      <c r="D23" s="1"/>
      <c r="E23" s="34"/>
      <c r="F23" s="1"/>
      <c r="G23" s="1"/>
      <c r="J23" s="1"/>
    </row>
    <row r="24" spans="1:10" x14ac:dyDescent="0.25">
      <c r="A24" s="1"/>
      <c r="B24" s="1"/>
      <c r="C24" s="1"/>
      <c r="D24" s="1"/>
      <c r="E24" s="34"/>
      <c r="G24" s="1"/>
      <c r="J24" s="1"/>
    </row>
    <row r="25" spans="1:10" x14ac:dyDescent="0.25">
      <c r="A25" s="1"/>
      <c r="B25" s="1"/>
      <c r="C25" s="1"/>
      <c r="D25" s="1"/>
      <c r="E25" s="34"/>
      <c r="F25" s="1"/>
      <c r="G25" s="1"/>
      <c r="J25" s="1"/>
    </row>
    <row r="26" spans="1:10" x14ac:dyDescent="0.25">
      <c r="A26" s="1"/>
      <c r="B26" s="1"/>
      <c r="C26" s="1"/>
      <c r="D26" s="1"/>
      <c r="E26" s="34"/>
      <c r="G26" s="1"/>
      <c r="J26" s="1"/>
    </row>
    <row r="27" spans="1:10" x14ac:dyDescent="0.25">
      <c r="A27" s="1"/>
      <c r="B27" s="1"/>
      <c r="C27" s="1"/>
      <c r="D27" s="1"/>
      <c r="E27" s="34"/>
      <c r="F27" s="1"/>
      <c r="G27" s="1"/>
      <c r="J27" s="1"/>
    </row>
    <row r="28" spans="1:10" x14ac:dyDescent="0.25">
      <c r="A28" s="1"/>
      <c r="B28" s="1"/>
      <c r="C28" s="1"/>
      <c r="E28" s="34"/>
      <c r="F28" s="1"/>
      <c r="G28" s="1"/>
      <c r="J28" s="1"/>
    </row>
    <row r="29" spans="1:10" x14ac:dyDescent="0.25">
      <c r="A29" s="1"/>
      <c r="B29" s="1"/>
      <c r="C29" s="1"/>
      <c r="D29" s="1"/>
      <c r="E29" s="34"/>
      <c r="F29" s="1"/>
      <c r="G29" s="1"/>
      <c r="J29" s="1"/>
    </row>
    <row r="30" spans="1:10" x14ac:dyDescent="0.25">
      <c r="A30" s="1"/>
      <c r="B30" s="1"/>
      <c r="C30" s="1"/>
      <c r="D30" s="1"/>
      <c r="E30" s="34"/>
      <c r="F30" s="3"/>
      <c r="G30" s="1"/>
      <c r="J30" s="1"/>
    </row>
    <row r="31" spans="1:10" x14ac:dyDescent="0.25">
      <c r="A31" s="1"/>
      <c r="B31" s="1"/>
      <c r="C31" s="1"/>
      <c r="D31" s="1"/>
      <c r="E31" s="34"/>
      <c r="F31" s="1"/>
      <c r="G31" s="1"/>
      <c r="J31" s="1"/>
    </row>
    <row r="32" spans="1:10" x14ac:dyDescent="0.25">
      <c r="A32" s="1"/>
      <c r="B32" s="1"/>
      <c r="C32" s="1"/>
      <c r="D32" s="1"/>
      <c r="E32" s="34"/>
      <c r="F32" s="1"/>
      <c r="G32" s="1"/>
      <c r="J32" s="1"/>
    </row>
    <row r="33" spans="1:10" x14ac:dyDescent="0.25">
      <c r="A33" s="1"/>
      <c r="B33" s="1"/>
      <c r="C33" s="1"/>
      <c r="D33" s="1"/>
      <c r="E33" s="34"/>
      <c r="G33" s="1"/>
      <c r="J33" s="1"/>
    </row>
    <row r="34" spans="1:10" x14ac:dyDescent="0.25">
      <c r="A34" s="1"/>
      <c r="B34" s="1"/>
      <c r="C34" s="1"/>
      <c r="D34" s="1"/>
      <c r="E34" s="34"/>
      <c r="G34" s="1"/>
      <c r="J34" s="1"/>
    </row>
    <row r="35" spans="1:10" x14ac:dyDescent="0.25">
      <c r="A35" s="1"/>
      <c r="B35" s="1"/>
      <c r="C35" s="1"/>
      <c r="D35" s="1"/>
      <c r="E35" s="34"/>
      <c r="G35" s="1"/>
      <c r="J35" s="1"/>
    </row>
    <row r="36" spans="1:10" x14ac:dyDescent="0.25">
      <c r="A36" s="1"/>
      <c r="B36" s="1"/>
      <c r="C36" s="1"/>
      <c r="D36" s="1"/>
      <c r="E36" s="34"/>
      <c r="F36" s="1"/>
      <c r="G36" s="1"/>
      <c r="J36" s="1"/>
    </row>
    <row r="37" spans="1:10" x14ac:dyDescent="0.25">
      <c r="A37" s="1"/>
      <c r="B37" s="1"/>
      <c r="C37" s="1"/>
      <c r="D37" s="1"/>
      <c r="E37" s="34"/>
      <c r="F37" s="1"/>
      <c r="G37" s="1"/>
      <c r="J37" s="1"/>
    </row>
    <row r="38" spans="1:10" x14ac:dyDescent="0.25">
      <c r="A38" s="1"/>
      <c r="B38" s="1"/>
      <c r="C38" s="1"/>
      <c r="D38" s="1"/>
      <c r="E38" s="34"/>
      <c r="G38" s="1"/>
      <c r="J38" s="1"/>
    </row>
    <row r="39" spans="1:10" x14ac:dyDescent="0.25">
      <c r="A39" s="1"/>
      <c r="B39" s="1"/>
      <c r="C39" s="1"/>
      <c r="D39" s="1"/>
      <c r="E39" s="34"/>
      <c r="F39" s="1"/>
      <c r="G39" s="1"/>
      <c r="J39" s="1"/>
    </row>
    <row r="40" spans="1:10" x14ac:dyDescent="0.25">
      <c r="A40" s="1"/>
      <c r="B40" s="1"/>
      <c r="C40" s="1"/>
      <c r="D40" s="2"/>
      <c r="E40" s="35"/>
      <c r="F40" s="1"/>
      <c r="G40" s="1"/>
      <c r="J40" s="1"/>
    </row>
    <row r="41" spans="1:10" x14ac:dyDescent="0.25">
      <c r="A41" s="1"/>
      <c r="B41" s="1"/>
      <c r="C41" s="1"/>
      <c r="D41" s="1"/>
      <c r="E41" s="34"/>
      <c r="F41" s="1"/>
      <c r="G41" s="1"/>
      <c r="J41" s="1"/>
    </row>
    <row r="42" spans="1:10" x14ac:dyDescent="0.25">
      <c r="A42" s="1"/>
      <c r="B42" s="1"/>
      <c r="C42" s="1"/>
      <c r="D42" s="1"/>
      <c r="E42" s="34"/>
      <c r="G42" s="1"/>
      <c r="J42" s="1"/>
    </row>
    <row r="43" spans="1:10" x14ac:dyDescent="0.25">
      <c r="A43" s="1"/>
      <c r="B43" s="1"/>
      <c r="C43" s="1"/>
      <c r="D43" s="1"/>
      <c r="E43" s="34"/>
      <c r="G43" s="1"/>
      <c r="J43" s="1"/>
    </row>
    <row r="44" spans="1:10" x14ac:dyDescent="0.25">
      <c r="A44" s="1"/>
      <c r="B44" s="1"/>
      <c r="C44" s="1"/>
      <c r="D44" s="1"/>
      <c r="E44" s="34"/>
      <c r="G44" s="1"/>
      <c r="J44" s="1"/>
    </row>
    <row r="45" spans="1:10" x14ac:dyDescent="0.25">
      <c r="A45" s="1"/>
      <c r="B45" s="1"/>
      <c r="C45" s="1"/>
      <c r="D45" s="1"/>
      <c r="E45" s="34"/>
      <c r="G45" s="1"/>
      <c r="J45" s="1"/>
    </row>
    <row r="46" spans="1:10" x14ac:dyDescent="0.25">
      <c r="A46" s="1"/>
      <c r="B46" s="1"/>
      <c r="C46" s="1"/>
      <c r="D46" s="1"/>
      <c r="E46" s="34"/>
      <c r="F46" s="1"/>
      <c r="G46" s="1"/>
      <c r="J46" s="1"/>
    </row>
    <row r="47" spans="1:10" x14ac:dyDescent="0.25">
      <c r="A47" s="1"/>
      <c r="B47" s="1"/>
      <c r="C47" s="1"/>
      <c r="D47" s="1"/>
      <c r="E47" s="34"/>
      <c r="G47" s="1"/>
      <c r="J47" s="1"/>
    </row>
    <row r="48" spans="1:10" x14ac:dyDescent="0.25">
      <c r="A48" s="1"/>
      <c r="B48" s="1"/>
      <c r="C48" s="1"/>
      <c r="D48" s="1"/>
      <c r="E48" s="34"/>
      <c r="F48" s="1"/>
      <c r="G48" s="1"/>
      <c r="J48" s="1"/>
    </row>
    <row r="49" spans="1:10" x14ac:dyDescent="0.25">
      <c r="A49" s="1"/>
      <c r="B49" s="1"/>
      <c r="C49" s="1"/>
      <c r="D49" s="1"/>
      <c r="E49" s="34"/>
      <c r="G49" s="1"/>
      <c r="J49" s="1"/>
    </row>
    <row r="50" spans="1:10" x14ac:dyDescent="0.25">
      <c r="A50" s="1"/>
      <c r="B50" s="1"/>
      <c r="C50" s="1"/>
      <c r="D50" s="1"/>
      <c r="E50" s="34"/>
      <c r="F50" s="1"/>
      <c r="G50" s="1"/>
      <c r="J50" s="1"/>
    </row>
    <row r="51" spans="1:10" x14ac:dyDescent="0.25">
      <c r="A51" s="1"/>
      <c r="B51" s="1"/>
      <c r="C51" s="1"/>
      <c r="D51" s="1"/>
      <c r="E51" s="34"/>
      <c r="F51" s="3"/>
      <c r="G51" s="1"/>
      <c r="J51" s="1"/>
    </row>
    <row r="52" spans="1:10" x14ac:dyDescent="0.25">
      <c r="A52" s="1"/>
      <c r="B52" s="1"/>
      <c r="C52" s="1"/>
      <c r="D52" s="1"/>
      <c r="E52" s="34"/>
      <c r="F52" s="1"/>
      <c r="G52" s="1"/>
      <c r="J52" s="1"/>
    </row>
    <row r="53" spans="1:10" x14ac:dyDescent="0.25">
      <c r="A53" s="1"/>
      <c r="B53" s="1"/>
      <c r="C53" s="1"/>
      <c r="D53" s="1"/>
      <c r="E53" s="34"/>
      <c r="F53" s="1"/>
      <c r="G53" s="1"/>
      <c r="J53" s="1"/>
    </row>
    <row r="54" spans="1:10" x14ac:dyDescent="0.25">
      <c r="A54" s="1"/>
      <c r="B54" s="1"/>
      <c r="C54" s="1"/>
      <c r="D54" s="1"/>
      <c r="E54" s="34"/>
      <c r="F54" s="1"/>
      <c r="G54" s="1"/>
      <c r="J54" s="1"/>
    </row>
  </sheetData>
  <sortState ref="A3:N51">
    <sortCondition ref="D3:D5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workbookViewId="0"/>
  </sheetViews>
  <sheetFormatPr defaultRowHeight="15" x14ac:dyDescent="0.25"/>
  <cols>
    <col min="1" max="1" width="15" style="9" bestFit="1" customWidth="1"/>
    <col min="2" max="2" width="11.28515625" style="9" bestFit="1" customWidth="1"/>
    <col min="3" max="3" width="5.5703125" style="9" customWidth="1"/>
    <col min="4" max="4" width="7.42578125" style="9" customWidth="1"/>
    <col min="5" max="5" width="20" style="23" bestFit="1" customWidth="1"/>
    <col min="6" max="6" width="16.85546875" style="9" bestFit="1" customWidth="1"/>
    <col min="7" max="7" width="5.5703125" style="19" bestFit="1" customWidth="1"/>
    <col min="8" max="8" width="7.140625" style="15" customWidth="1"/>
    <col min="9" max="9" width="10.28515625" style="9" bestFit="1" customWidth="1"/>
    <col min="10" max="10" width="7.42578125" style="19" customWidth="1"/>
    <col min="11" max="11" width="13.7109375" style="9" bestFit="1" customWidth="1"/>
    <col min="12" max="12" width="9.140625" style="9"/>
    <col min="13" max="13" width="6.140625" style="15" customWidth="1"/>
    <col min="14" max="14" width="8.7109375" style="19" customWidth="1"/>
    <col min="15" max="16384" width="9.140625" style="9"/>
  </cols>
  <sheetData>
    <row r="1" spans="1:14" ht="18" x14ac:dyDescent="0.35">
      <c r="A1" s="5" t="s">
        <v>3</v>
      </c>
      <c r="B1" s="6" t="s">
        <v>207</v>
      </c>
      <c r="C1" s="24" t="s">
        <v>174</v>
      </c>
      <c r="D1" s="7" t="s">
        <v>157</v>
      </c>
      <c r="E1" s="7" t="s">
        <v>208</v>
      </c>
      <c r="F1" s="7" t="s">
        <v>158</v>
      </c>
      <c r="G1" s="7" t="s">
        <v>165</v>
      </c>
      <c r="H1" s="8" t="s">
        <v>163</v>
      </c>
      <c r="I1" s="7" t="s">
        <v>173</v>
      </c>
      <c r="J1" s="7" t="s">
        <v>164</v>
      </c>
      <c r="K1" s="5" t="s">
        <v>4</v>
      </c>
      <c r="M1" s="8" t="s">
        <v>163</v>
      </c>
      <c r="N1" s="7" t="s">
        <v>164</v>
      </c>
    </row>
    <row r="2" spans="1:14" x14ac:dyDescent="0.25">
      <c r="A2" s="9" t="s">
        <v>54</v>
      </c>
      <c r="B2" s="10" t="s">
        <v>148</v>
      </c>
      <c r="C2" s="20">
        <v>473</v>
      </c>
      <c r="D2" s="11">
        <v>2.8000000000000001E-2</v>
      </c>
      <c r="E2" s="22" t="s">
        <v>169</v>
      </c>
      <c r="F2" s="11" t="s">
        <v>160</v>
      </c>
      <c r="G2" s="21">
        <v>5.8000000000000003E-2</v>
      </c>
      <c r="H2" s="18" t="s">
        <v>181</v>
      </c>
      <c r="I2" s="11">
        <v>3.6999999999999998E-2</v>
      </c>
      <c r="J2" s="13">
        <v>0.19</v>
      </c>
      <c r="K2" s="14" t="s">
        <v>166</v>
      </c>
      <c r="M2" s="18">
        <f>(0.041-D2)/(G2-D2)</f>
        <v>0.43333333333333335</v>
      </c>
      <c r="N2" s="13">
        <f>(0.041-I2)/(G2-I2)</f>
        <v>0.1904761904761906</v>
      </c>
    </row>
    <row r="3" spans="1:14" x14ac:dyDescent="0.25">
      <c r="A3" s="9" t="s">
        <v>54</v>
      </c>
      <c r="B3" s="4" t="s">
        <v>148</v>
      </c>
      <c r="C3" s="9">
        <f>332+74</f>
        <v>406</v>
      </c>
      <c r="D3" s="15">
        <v>2.8000000000000001E-2</v>
      </c>
      <c r="E3" s="23" t="s">
        <v>201</v>
      </c>
      <c r="F3" s="29" t="s">
        <v>202</v>
      </c>
      <c r="G3" s="30">
        <v>9.1999999999999998E-2</v>
      </c>
      <c r="H3" s="15" t="s">
        <v>203</v>
      </c>
      <c r="I3" s="29">
        <v>4.5999999999999999E-2</v>
      </c>
      <c r="J3" s="13">
        <v>0.2</v>
      </c>
      <c r="K3" s="14" t="s">
        <v>166</v>
      </c>
      <c r="M3" s="18">
        <f>(0.055-D3)/(G3-D3)</f>
        <v>0.421875</v>
      </c>
      <c r="N3" s="13">
        <f>(0.055-I3)/(G3-I3)</f>
        <v>0.19565217391304351</v>
      </c>
    </row>
    <row r="4" spans="1:14" x14ac:dyDescent="0.25">
      <c r="A4" s="4" t="s">
        <v>153</v>
      </c>
      <c r="B4" s="4" t="s">
        <v>154</v>
      </c>
      <c r="C4" s="17">
        <v>78</v>
      </c>
      <c r="D4" s="15">
        <v>5.3999999999999999E-2</v>
      </c>
      <c r="E4" s="22" t="s">
        <v>170</v>
      </c>
      <c r="F4" s="15" t="s">
        <v>161</v>
      </c>
      <c r="G4" s="21">
        <v>0.13900000000000001</v>
      </c>
      <c r="H4" s="18" t="s">
        <v>175</v>
      </c>
      <c r="I4" s="15">
        <v>6.5000000000000002E-2</v>
      </c>
      <c r="J4" s="13">
        <v>0.2162162162162162</v>
      </c>
      <c r="K4" s="16" t="s">
        <v>151</v>
      </c>
      <c r="M4" s="18">
        <f>(0.081-D4)/(G4-D4)</f>
        <v>0.31764705882352939</v>
      </c>
      <c r="N4" s="13">
        <f>(0.081-I4)/(G4-I4)</f>
        <v>0.2162162162162162</v>
      </c>
    </row>
    <row r="5" spans="1:14" x14ac:dyDescent="0.25">
      <c r="A5" s="9" t="s">
        <v>155</v>
      </c>
      <c r="B5" s="4" t="s">
        <v>206</v>
      </c>
      <c r="C5" s="17">
        <v>1048</v>
      </c>
      <c r="D5" s="15">
        <v>7.0000000000000001E-3</v>
      </c>
      <c r="E5" s="22" t="s">
        <v>171</v>
      </c>
      <c r="F5" s="15" t="s">
        <v>168</v>
      </c>
      <c r="G5" s="21">
        <v>1.4999999999999999E-2</v>
      </c>
      <c r="H5" s="18" t="s">
        <v>176</v>
      </c>
      <c r="I5" s="15">
        <v>8.9999999999999993E-3</v>
      </c>
      <c r="J5" s="13" t="s">
        <v>177</v>
      </c>
      <c r="K5" s="16" t="s">
        <v>167</v>
      </c>
      <c r="M5" s="18">
        <f>(0.012-D5)/(G5-D5)</f>
        <v>0.625</v>
      </c>
      <c r="N5" s="13">
        <f>(0.012-I5)/(G5-I5)</f>
        <v>0.50000000000000011</v>
      </c>
    </row>
    <row r="6" spans="1:14" x14ac:dyDescent="0.25">
      <c r="A6" s="9" t="s">
        <v>66</v>
      </c>
      <c r="B6" s="4" t="s">
        <v>156</v>
      </c>
      <c r="C6" s="17">
        <v>40</v>
      </c>
      <c r="D6" s="21">
        <v>0.11</v>
      </c>
      <c r="E6" s="22" t="s">
        <v>172</v>
      </c>
      <c r="F6" s="11" t="s">
        <v>162</v>
      </c>
      <c r="G6" s="21">
        <v>0.25700000000000001</v>
      </c>
      <c r="H6" s="15" t="s">
        <v>209</v>
      </c>
      <c r="I6" s="11" t="s">
        <v>115</v>
      </c>
      <c r="J6" s="12">
        <v>1</v>
      </c>
      <c r="K6" s="16" t="s">
        <v>110</v>
      </c>
      <c r="N6" s="12"/>
    </row>
  </sheetData>
  <sortState ref="A5:P15">
    <sortCondition ref="J5:J15"/>
  </sortState>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events</vt:lpstr>
      <vt:lpstr>table 1</vt:lpstr>
      <vt:lpstr>table 2</vt:lpstr>
    </vt:vector>
  </TitlesOfParts>
  <Company>umc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Walker</dc:creator>
  <cp:lastModifiedBy>Walker, Robert S.</cp:lastModifiedBy>
  <cp:lastPrinted>2012-03-03T02:44:35Z</cp:lastPrinted>
  <dcterms:created xsi:type="dcterms:W3CDTF">2011-12-25T02:31:18Z</dcterms:created>
  <dcterms:modified xsi:type="dcterms:W3CDTF">2013-12-26T17:35:32Z</dcterms:modified>
</cp:coreProperties>
</file>